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4\10-Oct\"/>
    </mc:Choice>
  </mc:AlternateContent>
  <xr:revisionPtr revIDLastSave="0" documentId="13_ncr:1_{4665FCD8-882C-4C0F-846A-D868C39AD0FA}" xr6:coauthVersionLast="47" xr6:coauthVersionMax="47" xr10:uidLastSave="{00000000-0000-0000-0000-000000000000}"/>
  <bookViews>
    <workbookView xWindow="-120" yWindow="-120" windowWidth="29040" windowHeight="1584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4" i="10" l="1"/>
  <c r="K224" i="10"/>
  <c r="J224" i="10"/>
  <c r="N224" i="10" s="1"/>
  <c r="I224" i="10"/>
  <c r="M224" i="10" s="1"/>
  <c r="F224" i="10"/>
  <c r="E224" i="10"/>
  <c r="D224" i="10"/>
  <c r="H224" i="10" s="1"/>
  <c r="C224" i="10"/>
  <c r="G224" i="10" s="1"/>
  <c r="M223" i="10"/>
  <c r="L223" i="10"/>
  <c r="K223" i="10"/>
  <c r="J223" i="10"/>
  <c r="N223" i="10" s="1"/>
  <c r="I223" i="10"/>
  <c r="G223" i="10"/>
  <c r="F223" i="10"/>
  <c r="E223" i="10"/>
  <c r="D223" i="10"/>
  <c r="H223" i="10" s="1"/>
  <c r="C223" i="10"/>
  <c r="G253" i="20" l="1"/>
  <c r="F253" i="20"/>
  <c r="E253" i="20"/>
  <c r="D253" i="20"/>
  <c r="C253" i="20"/>
  <c r="D240" i="20"/>
  <c r="E240" i="20"/>
  <c r="F240" i="20"/>
  <c r="G240" i="20"/>
  <c r="C240" i="20"/>
  <c r="AY334" i="1"/>
  <c r="AY333" i="1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6" i="20"/>
  <c r="F226" i="20"/>
  <c r="E226" i="20"/>
  <c r="C226" i="2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K270" i="10" l="1"/>
  <c r="N220" i="10"/>
  <c r="N221" i="10"/>
  <c r="J270" i="10"/>
  <c r="I270" i="10"/>
  <c r="C270" i="10"/>
  <c r="L270" i="10"/>
  <c r="N222" i="10"/>
  <c r="E270" i="10"/>
  <c r="F270" i="10"/>
  <c r="D270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L294" i="10" s="1"/>
  <c r="K212" i="10"/>
  <c r="K294" i="10" s="1"/>
  <c r="J212" i="10"/>
  <c r="J294" i="10" s="1"/>
  <c r="I212" i="10"/>
  <c r="F212" i="10"/>
  <c r="F294" i="10" s="1"/>
  <c r="E212" i="10"/>
  <c r="E294" i="10" s="1"/>
  <c r="D212" i="10"/>
  <c r="D294" i="10" s="1"/>
  <c r="C212" i="10"/>
  <c r="C294" i="10" s="1"/>
  <c r="D227" i="20"/>
  <c r="F227" i="20"/>
  <c r="E227" i="20"/>
  <c r="E318" i="10" l="1"/>
  <c r="C318" i="10"/>
  <c r="D318" i="10"/>
  <c r="F318" i="10"/>
  <c r="M212" i="10"/>
  <c r="I294" i="10"/>
  <c r="C340" i="10" s="1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P35" i="11" l="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D340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F340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328" i="10" s="1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AC198" i="25" l="1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E340" i="10"/>
  <c r="G340" i="10" s="1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334" i="10" s="1"/>
  <c r="H288" i="10"/>
  <c r="H277" i="10"/>
  <c r="D323" i="10"/>
  <c r="F314" i="10"/>
  <c r="D324" i="10"/>
  <c r="H278" i="10"/>
  <c r="C316" i="10"/>
  <c r="G316" i="10" s="1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336" i="10" s="1"/>
  <c r="G290" i="10"/>
  <c r="G281" i="10"/>
  <c r="C327" i="10"/>
  <c r="D303" i="10"/>
  <c r="H255" i="10"/>
  <c r="G260" i="10"/>
  <c r="C308" i="10"/>
  <c r="G308" i="10" s="1"/>
  <c r="H287" i="10"/>
  <c r="D333" i="10"/>
  <c r="H333" i="10" s="1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AJ160" i="26" l="1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<sst xmlns="http://schemas.openxmlformats.org/spreadsheetml/2006/main" count="2241" uniqueCount="687">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</sst>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2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168" fontId="12" fillId="0" borderId="0" xfId="0" applyNumberFormat="1" applyFont="1" applyAlignment="1">
      <alignment horizont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Data'!$AX$318:$AX$331</c:f>
              <c:strCache>
                <c:ptCount val="4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</c:strCache>
            </c:strRef>
          </c:cat>
          <c:val>
            <c:numRef>
              <c:f>'Summary Data'!$AY$316:$AY$330</c:f>
              <c:numCache>
                <c:formatCode>_("$"* #,##0_);_("$"* \(#,##0\);_("$"* "-"_);_(@_)</c:formatCode>
                <c:ptCount val="3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Data'!$A$3:$B$278</c:f>
              <c:multiLvlStrCache>
                <c:ptCount val="48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</c:lvl>
              </c:multiLvlStrCache>
            </c:multiLvlStrRef>
          </c:cat>
          <c:val>
            <c:numRef>
              <c:f>'Summary Data'!$C$3:$C$278</c:f>
              <c:numCache>
                <c:formatCode>General</c:formatCode>
                <c:ptCount val="48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{2CE7F935-52F2-4F95-BDC1-939355D5AE36}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58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58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3012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3012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3012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3012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3012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3012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3012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3012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78" activePane="bottomRight" state="frozen"/>
      <selection pane="topRight" activeCell="C1" sqref="C1"/>
      <selection pane="bottomLeft" activeCell="A3" sqref="A3"/>
      <selection pane="bottomRight" activeCell="D292" sqref="D292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1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2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2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2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2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2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2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2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2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2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2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3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1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2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2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2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2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2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2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2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2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2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2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3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1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2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2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2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2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2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2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2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2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2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2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3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07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07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07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07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07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07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07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07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07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07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07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07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07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07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07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07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07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07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07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07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07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07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07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07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1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2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2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2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2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2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2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2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2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2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2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3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1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2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2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2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2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2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2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2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2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2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2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3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1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2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2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2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2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2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2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2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2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2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2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3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1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2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2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2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2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2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2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2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2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2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2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3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1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2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2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2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2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2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2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2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2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2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2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3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1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2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2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2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2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2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2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2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2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2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2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3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1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2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2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2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2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2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2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2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2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2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2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3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1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2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2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2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2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2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2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2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2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2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2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3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1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2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2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2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2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2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2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2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2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2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2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3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1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2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2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2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2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2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2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2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2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2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2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3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1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2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2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2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2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2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2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2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2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2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2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3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1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2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2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2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2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2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2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2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2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2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2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3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1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2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2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2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2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2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2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2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2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2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2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3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1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2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2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2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2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2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2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2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2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2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2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3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4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5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5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5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5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5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5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5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5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5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5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5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4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5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5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5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5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5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5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5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5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5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5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6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1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2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2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2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2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2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2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2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2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2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2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3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4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5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5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5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5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5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5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5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5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5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5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6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4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5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5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5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5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5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5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5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/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5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5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5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6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1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2"/>
      <c r="B292" s="590" t="s">
        <v>663</v>
      </c>
      <c r="C292" s="588"/>
      <c r="D292" s="273"/>
      <c r="E292" s="274"/>
      <c r="F292" s="273"/>
      <c r="G292" s="588"/>
      <c r="H292" s="273"/>
      <c r="I292" s="588"/>
      <c r="J292" s="273"/>
      <c r="K292" s="588"/>
      <c r="L292" s="273"/>
      <c r="M292" s="588"/>
      <c r="N292" s="273"/>
      <c r="O292" s="588"/>
      <c r="P292" s="273"/>
      <c r="Q292" s="588"/>
      <c r="R292" s="273"/>
      <c r="S292" s="588"/>
      <c r="T292" s="273"/>
      <c r="U292" s="588"/>
      <c r="V292" s="273"/>
      <c r="W292" s="588"/>
      <c r="X292" s="273"/>
      <c r="Y292" s="274"/>
      <c r="Z292" s="273"/>
      <c r="AA292" s="274"/>
      <c r="AB292" s="273"/>
      <c r="AC292" s="274"/>
      <c r="AD292" s="273"/>
      <c r="AE292" s="274"/>
      <c r="AF292" s="273"/>
      <c r="AG292" s="588"/>
      <c r="AH292" s="273"/>
      <c r="AI292" s="588"/>
      <c r="AJ292" s="273"/>
      <c r="AK292" s="588"/>
      <c r="AL292" s="273"/>
      <c r="AM292" s="274"/>
      <c r="AN292" s="588"/>
      <c r="AO292" s="273"/>
      <c r="AP292" s="274"/>
      <c r="AQ292" s="588"/>
      <c r="AR292" s="273"/>
      <c r="AS292" s="588"/>
      <c r="AT292" s="273"/>
      <c r="AW292" s="51">
        <f t="shared" si="41"/>
        <v>0</v>
      </c>
      <c r="AX292" s="51"/>
      <c r="AY292">
        <v>2025</v>
      </c>
      <c r="AZ292">
        <f t="shared" ref="AZ292:AZ314" si="46">SUM(C292,G292)</f>
        <v>0</v>
      </c>
      <c r="BA292">
        <f t="shared" ref="BA292:BA314" si="47">SUM(AK292)</f>
        <v>0</v>
      </c>
      <c r="BB292" s="261">
        <f t="shared" ref="BB292:BB314" si="48">SUM(D292,H292)</f>
        <v>0</v>
      </c>
      <c r="BC292" s="261">
        <f t="shared" ref="BC292:BC314" si="49">SUM(AL292)</f>
        <v>0</v>
      </c>
      <c r="BD292" s="261"/>
      <c r="BF292" s="261"/>
    </row>
    <row r="293" spans="1:58" x14ac:dyDescent="0.2">
      <c r="A293" s="602"/>
      <c r="B293" s="590" t="s">
        <v>664</v>
      </c>
      <c r="C293" s="588"/>
      <c r="D293" s="273"/>
      <c r="E293" s="274"/>
      <c r="F293" s="273"/>
      <c r="G293" s="588"/>
      <c r="H293" s="273"/>
      <c r="I293" s="588"/>
      <c r="J293" s="273"/>
      <c r="K293" s="588"/>
      <c r="L293" s="273"/>
      <c r="M293" s="588"/>
      <c r="N293" s="273"/>
      <c r="O293" s="588"/>
      <c r="P293" s="273"/>
      <c r="Q293" s="588"/>
      <c r="R293" s="273"/>
      <c r="S293" s="588"/>
      <c r="T293" s="273"/>
      <c r="U293" s="588"/>
      <c r="V293" s="273"/>
      <c r="W293" s="588"/>
      <c r="X293" s="273"/>
      <c r="Y293" s="274"/>
      <c r="Z293" s="273"/>
      <c r="AA293" s="274"/>
      <c r="AB293" s="273"/>
      <c r="AC293" s="274"/>
      <c r="AD293" s="273"/>
      <c r="AE293" s="274"/>
      <c r="AF293" s="273"/>
      <c r="AG293" s="588"/>
      <c r="AH293" s="273"/>
      <c r="AI293" s="588"/>
      <c r="AJ293" s="273"/>
      <c r="AK293" s="588"/>
      <c r="AL293" s="273"/>
      <c r="AM293" s="274"/>
      <c r="AN293" s="588"/>
      <c r="AO293" s="273"/>
      <c r="AP293" s="274"/>
      <c r="AQ293" s="588"/>
      <c r="AR293" s="273"/>
      <c r="AS293" s="588"/>
      <c r="AT293" s="273"/>
      <c r="AW293" s="51">
        <f t="shared" si="41"/>
        <v>0</v>
      </c>
      <c r="AX293" s="51"/>
      <c r="AY293">
        <v>2025</v>
      </c>
      <c r="AZ293">
        <f t="shared" si="46"/>
        <v>0</v>
      </c>
      <c r="BA293">
        <f t="shared" si="47"/>
        <v>0</v>
      </c>
      <c r="BB293" s="261">
        <f t="shared" si="48"/>
        <v>0</v>
      </c>
      <c r="BC293" s="261">
        <f t="shared" si="49"/>
        <v>0</v>
      </c>
    </row>
    <row r="294" spans="1:58" x14ac:dyDescent="0.2">
      <c r="A294" s="602"/>
      <c r="B294" s="590" t="s">
        <v>665</v>
      </c>
      <c r="C294" s="588"/>
      <c r="D294" s="273"/>
      <c r="E294" s="274"/>
      <c r="F294" s="273"/>
      <c r="G294" s="588"/>
      <c r="H294" s="273"/>
      <c r="I294" s="588"/>
      <c r="J294" s="273"/>
      <c r="K294" s="588"/>
      <c r="L294" s="273"/>
      <c r="M294" s="588"/>
      <c r="N294" s="273"/>
      <c r="O294" s="588"/>
      <c r="P294" s="273"/>
      <c r="Q294" s="588"/>
      <c r="R294" s="273"/>
      <c r="S294" s="588"/>
      <c r="T294" s="273"/>
      <c r="U294" s="588"/>
      <c r="V294" s="273"/>
      <c r="W294" s="588"/>
      <c r="X294" s="273"/>
      <c r="Y294" s="274"/>
      <c r="Z294" s="273"/>
      <c r="AA294" s="274"/>
      <c r="AB294" s="273"/>
      <c r="AC294" s="274"/>
      <c r="AD294" s="273"/>
      <c r="AE294" s="274"/>
      <c r="AF294" s="273"/>
      <c r="AG294" s="588"/>
      <c r="AH294" s="273"/>
      <c r="AI294" s="588"/>
      <c r="AJ294" s="273"/>
      <c r="AK294" s="588"/>
      <c r="AL294" s="273"/>
      <c r="AM294" s="274"/>
      <c r="AN294" s="588"/>
      <c r="AO294" s="273"/>
      <c r="AP294" s="274"/>
      <c r="AQ294" s="588"/>
      <c r="AR294" s="273"/>
      <c r="AS294" s="588"/>
      <c r="AT294" s="273"/>
      <c r="AW294" s="51">
        <f t="shared" si="41"/>
        <v>0</v>
      </c>
      <c r="AX294" s="51"/>
      <c r="AY294">
        <v>2025</v>
      </c>
      <c r="AZ294">
        <f t="shared" si="46"/>
        <v>0</v>
      </c>
      <c r="BA294">
        <f t="shared" si="47"/>
        <v>0</v>
      </c>
      <c r="BB294" s="261">
        <f t="shared" si="48"/>
        <v>0</v>
      </c>
      <c r="BC294" s="261">
        <f t="shared" si="49"/>
        <v>0</v>
      </c>
    </row>
    <row r="295" spans="1:58" x14ac:dyDescent="0.2">
      <c r="A295" s="602"/>
      <c r="B295" s="590" t="s">
        <v>666</v>
      </c>
      <c r="C295" s="588"/>
      <c r="D295" s="273"/>
      <c r="E295" s="426"/>
      <c r="F295" s="273"/>
      <c r="G295" s="588"/>
      <c r="H295" s="273"/>
      <c r="I295" s="588"/>
      <c r="J295" s="273"/>
      <c r="K295" s="588"/>
      <c r="L295" s="273"/>
      <c r="M295" s="588"/>
      <c r="N295" s="273"/>
      <c r="O295" s="588"/>
      <c r="P295" s="273"/>
      <c r="Q295" s="588"/>
      <c r="R295" s="273"/>
      <c r="S295" s="588"/>
      <c r="T295" s="273"/>
      <c r="U295" s="588"/>
      <c r="V295" s="273"/>
      <c r="W295" s="588"/>
      <c r="X295" s="273"/>
      <c r="Y295" s="274"/>
      <c r="Z295" s="273"/>
      <c r="AA295" s="274"/>
      <c r="AB295" s="273"/>
      <c r="AC295" s="274"/>
      <c r="AD295" s="273"/>
      <c r="AE295" s="274"/>
      <c r="AF295" s="273"/>
      <c r="AG295" s="588"/>
      <c r="AH295" s="273"/>
      <c r="AI295" s="588"/>
      <c r="AJ295" s="273"/>
      <c r="AK295" s="588"/>
      <c r="AL295" s="273"/>
      <c r="AM295" s="274"/>
      <c r="AN295" s="588"/>
      <c r="AO295" s="273"/>
      <c r="AP295" s="274"/>
      <c r="AQ295" s="588"/>
      <c r="AR295" s="273"/>
      <c r="AS295" s="588"/>
      <c r="AT295" s="273"/>
      <c r="AW295" s="51">
        <f t="shared" si="41"/>
        <v>0</v>
      </c>
      <c r="AX295" s="51"/>
      <c r="AY295">
        <v>2025</v>
      </c>
      <c r="AZ295">
        <f t="shared" si="46"/>
        <v>0</v>
      </c>
      <c r="BA295">
        <f t="shared" si="47"/>
        <v>0</v>
      </c>
      <c r="BB295" s="261">
        <f t="shared" si="48"/>
        <v>0</v>
      </c>
      <c r="BC295" s="261">
        <f t="shared" si="49"/>
        <v>0</v>
      </c>
    </row>
    <row r="296" spans="1:58" x14ac:dyDescent="0.2">
      <c r="A296" s="602"/>
      <c r="B296" s="590" t="s">
        <v>667</v>
      </c>
      <c r="C296" s="588"/>
      <c r="D296" s="273"/>
      <c r="E296" s="274"/>
      <c r="F296" s="273"/>
      <c r="G296" s="588"/>
      <c r="H296" s="273"/>
      <c r="I296" s="588"/>
      <c r="J296" s="273"/>
      <c r="K296" s="588"/>
      <c r="L296" s="273"/>
      <c r="M296" s="588"/>
      <c r="N296" s="273"/>
      <c r="O296" s="588"/>
      <c r="P296" s="273"/>
      <c r="Q296" s="588"/>
      <c r="R296" s="273"/>
      <c r="S296" s="588"/>
      <c r="T296" s="273"/>
      <c r="U296" s="588"/>
      <c r="V296" s="273"/>
      <c r="W296" s="588"/>
      <c r="X296" s="273"/>
      <c r="Y296" s="274"/>
      <c r="Z296" s="273"/>
      <c r="AA296" s="274"/>
      <c r="AB296" s="273"/>
      <c r="AC296" s="274"/>
      <c r="AD296" s="273"/>
      <c r="AE296" s="274"/>
      <c r="AF296" s="273"/>
      <c r="AG296" s="588"/>
      <c r="AH296" s="273"/>
      <c r="AI296" s="588"/>
      <c r="AJ296" s="273"/>
      <c r="AK296" s="588"/>
      <c r="AL296" s="273"/>
      <c r="AM296" s="274"/>
      <c r="AN296" s="588"/>
      <c r="AO296" s="273"/>
      <c r="AP296" s="274"/>
      <c r="AQ296" s="588"/>
      <c r="AR296" s="273"/>
      <c r="AS296" s="588"/>
      <c r="AT296" s="273"/>
      <c r="AW296" s="51">
        <f t="shared" si="41"/>
        <v>0</v>
      </c>
      <c r="AX296" s="51"/>
      <c r="AY296">
        <v>2025</v>
      </c>
      <c r="AZ296">
        <f t="shared" si="46"/>
        <v>0</v>
      </c>
      <c r="BA296">
        <f t="shared" si="47"/>
        <v>0</v>
      </c>
      <c r="BB296" s="261">
        <f t="shared" si="48"/>
        <v>0</v>
      </c>
      <c r="BC296" s="261">
        <f t="shared" si="49"/>
        <v>0</v>
      </c>
    </row>
    <row r="297" spans="1:58" x14ac:dyDescent="0.2">
      <c r="A297" s="602"/>
      <c r="B297" s="590" t="s">
        <v>668</v>
      </c>
      <c r="C297" s="588"/>
      <c r="D297" s="273"/>
      <c r="E297" s="274"/>
      <c r="F297" s="273"/>
      <c r="G297" s="588"/>
      <c r="H297" s="273"/>
      <c r="I297" s="588"/>
      <c r="J297" s="273"/>
      <c r="K297" s="588"/>
      <c r="L297" s="273"/>
      <c r="M297" s="588"/>
      <c r="N297" s="273"/>
      <c r="O297" s="588"/>
      <c r="P297" s="273"/>
      <c r="Q297" s="588"/>
      <c r="R297" s="273"/>
      <c r="S297" s="588"/>
      <c r="T297" s="273"/>
      <c r="U297" s="588"/>
      <c r="V297" s="273"/>
      <c r="W297" s="588"/>
      <c r="X297" s="273"/>
      <c r="Y297" s="274"/>
      <c r="Z297" s="273"/>
      <c r="AA297" s="274"/>
      <c r="AB297" s="273"/>
      <c r="AC297" s="274"/>
      <c r="AD297" s="273"/>
      <c r="AE297" s="274"/>
      <c r="AF297" s="273"/>
      <c r="AG297" s="588"/>
      <c r="AH297" s="273"/>
      <c r="AI297" s="588"/>
      <c r="AJ297" s="273"/>
      <c r="AK297" s="588"/>
      <c r="AL297" s="273"/>
      <c r="AM297" s="274"/>
      <c r="AN297" s="588"/>
      <c r="AO297" s="273"/>
      <c r="AP297" s="274"/>
      <c r="AQ297" s="588"/>
      <c r="AR297" s="273"/>
      <c r="AS297" s="588"/>
      <c r="AT297" s="273"/>
      <c r="AW297" s="51">
        <f t="shared" si="41"/>
        <v>0</v>
      </c>
      <c r="AX297" s="51"/>
      <c r="AY297">
        <v>2025</v>
      </c>
      <c r="AZ297">
        <f t="shared" si="46"/>
        <v>0</v>
      </c>
      <c r="BA297">
        <f t="shared" si="47"/>
        <v>0</v>
      </c>
      <c r="BB297" s="261">
        <f t="shared" si="48"/>
        <v>0</v>
      </c>
      <c r="BC297" s="261">
        <f t="shared" si="49"/>
        <v>0</v>
      </c>
    </row>
    <row r="298" spans="1:58" x14ac:dyDescent="0.2">
      <c r="A298" s="602"/>
      <c r="B298" s="590" t="s">
        <v>669</v>
      </c>
      <c r="C298" s="588"/>
      <c r="D298" s="273"/>
      <c r="E298" s="274"/>
      <c r="F298" s="273"/>
      <c r="G298" s="588"/>
      <c r="H298" s="273"/>
      <c r="I298" s="588"/>
      <c r="J298" s="273"/>
      <c r="K298" s="588"/>
      <c r="L298" s="273"/>
      <c r="M298" s="588"/>
      <c r="N298" s="273"/>
      <c r="O298" s="588"/>
      <c r="P298" s="273"/>
      <c r="Q298" s="588"/>
      <c r="R298" s="273"/>
      <c r="S298" s="588"/>
      <c r="T298" s="273"/>
      <c r="U298" s="588"/>
      <c r="V298" s="273"/>
      <c r="W298" s="588"/>
      <c r="X298" s="273"/>
      <c r="Y298" s="274"/>
      <c r="Z298" s="273"/>
      <c r="AA298" s="274"/>
      <c r="AB298" s="273"/>
      <c r="AC298" s="274"/>
      <c r="AD298" s="273"/>
      <c r="AE298" s="274"/>
      <c r="AF298" s="273"/>
      <c r="AG298" s="588"/>
      <c r="AH298" s="273"/>
      <c r="AI298" s="588"/>
      <c r="AJ298" s="273"/>
      <c r="AK298" s="588"/>
      <c r="AL298" s="273"/>
      <c r="AM298" s="274"/>
      <c r="AN298" s="588"/>
      <c r="AO298" s="273"/>
      <c r="AP298" s="274"/>
      <c r="AQ298" s="588"/>
      <c r="AR298" s="273"/>
      <c r="AS298" s="588"/>
      <c r="AT298" s="273"/>
      <c r="AW298" s="51">
        <f t="shared" si="41"/>
        <v>0</v>
      </c>
      <c r="AX298" s="51"/>
      <c r="AY298">
        <v>2025</v>
      </c>
      <c r="AZ298">
        <f t="shared" si="46"/>
        <v>0</v>
      </c>
      <c r="BA298">
        <f t="shared" si="47"/>
        <v>0</v>
      </c>
      <c r="BB298" s="261">
        <f t="shared" si="48"/>
        <v>0</v>
      </c>
      <c r="BC298" s="261">
        <f t="shared" si="49"/>
        <v>0</v>
      </c>
    </row>
    <row r="299" spans="1:58" x14ac:dyDescent="0.2">
      <c r="A299" s="602"/>
      <c r="B299" s="590" t="s">
        <v>670</v>
      </c>
      <c r="C299" s="588"/>
      <c r="D299" s="273"/>
      <c r="E299" s="274"/>
      <c r="F299" s="273"/>
      <c r="G299" s="588"/>
      <c r="H299" s="273"/>
      <c r="I299" s="588"/>
      <c r="J299" s="273"/>
      <c r="K299" s="588"/>
      <c r="L299" s="273"/>
      <c r="M299" s="588"/>
      <c r="N299" s="273"/>
      <c r="O299" s="588"/>
      <c r="P299" s="273"/>
      <c r="Q299" s="588"/>
      <c r="R299" s="273"/>
      <c r="S299" s="588"/>
      <c r="T299" s="273"/>
      <c r="U299" s="588"/>
      <c r="V299" s="273"/>
      <c r="W299" s="588"/>
      <c r="X299" s="273"/>
      <c r="Y299" s="274"/>
      <c r="Z299" s="273"/>
      <c r="AA299" s="274"/>
      <c r="AB299" s="273"/>
      <c r="AC299" s="274"/>
      <c r="AD299" s="273"/>
      <c r="AE299" s="274"/>
      <c r="AF299" s="273"/>
      <c r="AG299" s="588"/>
      <c r="AH299" s="273"/>
      <c r="AI299" s="588"/>
      <c r="AJ299" s="273"/>
      <c r="AK299" s="588"/>
      <c r="AL299" s="273"/>
      <c r="AM299" s="274"/>
      <c r="AN299" s="588"/>
      <c r="AO299" s="273"/>
      <c r="AP299" s="274"/>
      <c r="AQ299" s="588"/>
      <c r="AR299" s="273"/>
      <c r="AS299" s="588"/>
      <c r="AT299" s="273"/>
      <c r="AW299" s="51">
        <f t="shared" si="41"/>
        <v>0</v>
      </c>
      <c r="AX299" s="51"/>
      <c r="AY299">
        <v>2025</v>
      </c>
      <c r="AZ299">
        <f t="shared" si="46"/>
        <v>0</v>
      </c>
      <c r="BA299">
        <f t="shared" si="47"/>
        <v>0</v>
      </c>
      <c r="BB299" s="261">
        <f t="shared" si="48"/>
        <v>0</v>
      </c>
      <c r="BC299" s="261">
        <f t="shared" si="49"/>
        <v>0</v>
      </c>
    </row>
    <row r="300" spans="1:58" x14ac:dyDescent="0.2">
      <c r="A300" s="602"/>
      <c r="B300" s="590" t="s">
        <v>671</v>
      </c>
      <c r="C300" s="588"/>
      <c r="D300" s="273"/>
      <c r="E300" s="274"/>
      <c r="F300" s="273"/>
      <c r="G300" s="588"/>
      <c r="H300" s="549"/>
      <c r="I300" s="588"/>
      <c r="J300" s="273"/>
      <c r="K300" s="588"/>
      <c r="L300" s="273"/>
      <c r="M300" s="588"/>
      <c r="N300" s="273"/>
      <c r="O300" s="588"/>
      <c r="P300" s="273"/>
      <c r="Q300" s="588"/>
      <c r="R300" s="273"/>
      <c r="S300" s="588"/>
      <c r="T300" s="273"/>
      <c r="U300" s="588"/>
      <c r="V300" s="273"/>
      <c r="W300" s="588"/>
      <c r="X300" s="273"/>
      <c r="Y300" s="274"/>
      <c r="Z300" s="273"/>
      <c r="AA300" s="274"/>
      <c r="AB300" s="273"/>
      <c r="AC300" s="274"/>
      <c r="AD300" s="273"/>
      <c r="AE300" s="274"/>
      <c r="AF300" s="273"/>
      <c r="AG300" s="588"/>
      <c r="AH300" s="273"/>
      <c r="AI300" s="588"/>
      <c r="AJ300" s="273"/>
      <c r="AK300" s="588"/>
      <c r="AL300" s="273"/>
      <c r="AM300" s="274"/>
      <c r="AN300" s="588"/>
      <c r="AO300" s="273"/>
      <c r="AP300" s="274"/>
      <c r="AQ300" s="588"/>
      <c r="AR300" s="273"/>
      <c r="AS300" s="588"/>
      <c r="AT300" s="273"/>
      <c r="AW300" s="51">
        <f t="shared" si="41"/>
        <v>0</v>
      </c>
      <c r="AX300" s="51"/>
      <c r="AY300">
        <v>2025</v>
      </c>
      <c r="AZ300">
        <f t="shared" si="46"/>
        <v>0</v>
      </c>
      <c r="BA300">
        <f t="shared" si="47"/>
        <v>0</v>
      </c>
      <c r="BB300" s="261">
        <f t="shared" si="48"/>
        <v>0</v>
      </c>
      <c r="BC300" s="261">
        <f t="shared" si="49"/>
        <v>0</v>
      </c>
    </row>
    <row r="301" spans="1:58" x14ac:dyDescent="0.2">
      <c r="A301" s="602"/>
      <c r="B301" s="590" t="s">
        <v>672</v>
      </c>
      <c r="C301" s="588"/>
      <c r="D301" s="273"/>
      <c r="E301" s="274"/>
      <c r="F301" s="273"/>
      <c r="G301" s="588"/>
      <c r="H301" s="273"/>
      <c r="I301" s="588"/>
      <c r="J301" s="273"/>
      <c r="K301" s="588"/>
      <c r="L301" s="273"/>
      <c r="M301" s="588"/>
      <c r="N301" s="273"/>
      <c r="O301" s="588"/>
      <c r="P301" s="273"/>
      <c r="Q301" s="588"/>
      <c r="R301" s="273"/>
      <c r="S301" s="588"/>
      <c r="T301" s="273"/>
      <c r="U301" s="588"/>
      <c r="V301" s="273"/>
      <c r="W301" s="588"/>
      <c r="X301" s="273"/>
      <c r="Y301" s="274"/>
      <c r="Z301" s="273"/>
      <c r="AA301" s="274"/>
      <c r="AB301" s="273"/>
      <c r="AC301" s="274"/>
      <c r="AD301" s="273"/>
      <c r="AE301" s="274"/>
      <c r="AF301" s="273"/>
      <c r="AG301" s="588"/>
      <c r="AH301" s="273"/>
      <c r="AI301" s="588"/>
      <c r="AJ301" s="273"/>
      <c r="AK301" s="588"/>
      <c r="AL301" s="273"/>
      <c r="AM301" s="274"/>
      <c r="AN301" s="588"/>
      <c r="AO301" s="273"/>
      <c r="AP301" s="274"/>
      <c r="AQ301" s="588"/>
      <c r="AR301" s="273"/>
      <c r="AS301" s="588"/>
      <c r="AT301" s="273"/>
      <c r="AW301" s="51">
        <f t="shared" si="41"/>
        <v>0</v>
      </c>
      <c r="AX301" s="51"/>
      <c r="AY301">
        <v>2025</v>
      </c>
      <c r="AZ301">
        <f t="shared" si="46"/>
        <v>0</v>
      </c>
      <c r="BA301">
        <f t="shared" si="47"/>
        <v>0</v>
      </c>
      <c r="BB301" s="261">
        <f t="shared" si="48"/>
        <v>0</v>
      </c>
      <c r="BC301" s="261">
        <f t="shared" si="49"/>
        <v>0</v>
      </c>
    </row>
    <row r="302" spans="1:58" x14ac:dyDescent="0.2">
      <c r="A302" s="603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15584689.970000001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1145</v>
      </c>
    </row>
    <row r="303" spans="1:58" ht="12.75" customHeight="1" x14ac:dyDescent="0.2">
      <c r="A303" s="604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5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5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5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5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5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5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5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5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5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5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6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>
        <f t="shared" ref="AY333:AY334" si="51">BE291</f>
        <v>0</v>
      </c>
    </row>
    <row r="334" spans="2:51" x14ac:dyDescent="0.2">
      <c r="AX334" s="72" t="s">
        <v>504</v>
      </c>
      <c r="AY334">
        <f t="shared" si="51"/>
        <v>0</v>
      </c>
    </row>
  </sheetData>
  <mergeCells count="26"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6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37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37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37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37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37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37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37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37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37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37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38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6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37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37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37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37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37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37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37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37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37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37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38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6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37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37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37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37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37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37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37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37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37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37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38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6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39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39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39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39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39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39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39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39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39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39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0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6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39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39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39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39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39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39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39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39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39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39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0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6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37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37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37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37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37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37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37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37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37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37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38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6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37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37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37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37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37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37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37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37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37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37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38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6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37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37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37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37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37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37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37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37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37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37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38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6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37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37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37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37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37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37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37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37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37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37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38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6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37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37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37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37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37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37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37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37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37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37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38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6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37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37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37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37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37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37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37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37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37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37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38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6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37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37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37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37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37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37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37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37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37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37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38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6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37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37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37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37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37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37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37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37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37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37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38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6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37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37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37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37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37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37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37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37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37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37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38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6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37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37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37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37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37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37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37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37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37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37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38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6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37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37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37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37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37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37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37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37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37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37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38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6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37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37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37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37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37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37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37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37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37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37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38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6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37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37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37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37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37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37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37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37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37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37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38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6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37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37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37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37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37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37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37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37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37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37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38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  <mergeCell ref="A63:A74"/>
    <mergeCell ref="A75:A86"/>
    <mergeCell ref="A87:A98"/>
    <mergeCell ref="A3:A14"/>
    <mergeCell ref="A15:A26"/>
    <mergeCell ref="A27:A38"/>
    <mergeCell ref="A39:A50"/>
    <mergeCell ref="A51:A62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6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37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37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37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37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37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37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37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37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37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37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38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6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37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37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37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37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37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37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37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37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37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37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38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6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37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37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37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37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37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37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37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37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37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37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38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6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39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39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39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39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39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39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39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39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39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39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0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6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39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39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39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39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39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39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39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39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39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39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0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6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37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37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37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37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37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37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37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37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37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37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38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6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37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37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37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37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37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37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37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37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37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37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38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6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37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37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37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37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37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37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37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37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37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37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38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6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37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37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37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37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37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37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37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37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37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37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38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6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37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37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37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37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37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37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37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37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37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37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38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6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37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37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37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37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37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37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37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37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37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37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38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6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37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37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37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37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37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37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37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37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37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37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38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6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37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37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37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37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37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37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37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37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37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37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38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6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37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37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37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37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37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37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37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37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37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37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38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6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37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37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37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37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37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37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37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37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37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37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38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6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37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37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37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37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37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37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37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37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37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37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38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6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37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37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37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37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37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37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37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37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37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37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38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6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37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37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37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37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37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37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37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37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37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37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38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6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37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37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37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37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37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37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37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37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37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37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38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6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37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37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37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37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37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37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37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37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37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37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38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6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37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37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37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37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37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37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37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37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37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37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38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6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37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37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37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37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37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37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37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37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37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37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38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6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39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39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39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39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39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39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39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39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39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39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0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6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39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39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39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39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39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39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39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39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39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39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0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6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37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37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37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37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37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37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37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37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37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37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38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6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37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37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37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37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37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37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37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37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37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37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38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6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37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37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37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37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37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37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37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37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37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37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38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6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37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37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37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37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37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37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37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37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37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37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38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6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37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37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37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37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37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37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37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37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37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37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38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6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37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37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37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37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37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37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37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37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37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37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38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6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37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37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37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37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37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37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37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37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37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37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38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6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37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37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37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37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37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37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37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37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37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37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38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6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37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37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37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37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37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37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37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37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37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37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38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6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37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37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37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37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37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37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37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37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37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37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38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6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37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37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37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37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37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37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37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37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37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37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38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6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37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37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37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37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37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37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37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37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37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37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38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6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37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37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37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37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37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37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37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37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37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37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38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6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37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37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37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37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37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37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37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37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37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37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38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1" t="s">
        <v>515</v>
      </c>
      <c r="D3" s="641"/>
      <c r="E3" s="641"/>
      <c r="F3" s="493"/>
      <c r="G3" s="641" t="s">
        <v>514</v>
      </c>
      <c r="H3" s="641"/>
      <c r="I3" s="641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1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2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2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2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2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2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2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2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2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2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2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2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2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2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2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2"/>
      <c r="O16" s="612"/>
      <c r="P16" s="611"/>
      <c r="Q16" s="611"/>
      <c r="R16" s="612"/>
      <c r="S16" s="612"/>
    </row>
    <row r="17" spans="1:62" x14ac:dyDescent="0.2">
      <c r="A17" s="602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2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2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2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2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2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3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1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2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2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2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2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2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2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2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2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2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2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2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2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2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2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2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2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2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2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2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2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3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08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09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09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09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09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09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09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09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09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09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09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09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09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09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09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09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09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09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09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09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09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0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08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09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09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09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09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09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09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09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09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09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09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09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09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09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09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09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09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09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09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09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09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0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19" activePane="bottomLeft" state="frozen"/>
      <selection pane="bottomLeft" activeCell="H229" sqref="H229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1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2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2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2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2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2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2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2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2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2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2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3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1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2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2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2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2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2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2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2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2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2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2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3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1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2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2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2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2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2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2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2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2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2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2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3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1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2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2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2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2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2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2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2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2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2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2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3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1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2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2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2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2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2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2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2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2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2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2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3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1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2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2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2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2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2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2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2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2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2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2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3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1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2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2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2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2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2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2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2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2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2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2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3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1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2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2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2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2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2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2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2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2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2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2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3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1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2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2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2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2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2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2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2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2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2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2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3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1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2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2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2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2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2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2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2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2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2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2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3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1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2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2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2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2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2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2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2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2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2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2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3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1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2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2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2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2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2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2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2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2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2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2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3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1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2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2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2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2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2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2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2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2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2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2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3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1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2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2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2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2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2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2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2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2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2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2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3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1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2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2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2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2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2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2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2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2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2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2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3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1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2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2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2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2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2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2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2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2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2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2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3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1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2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2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2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2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2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2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2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2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2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2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3"/>
      <c r="B226" s="217" t="s">
        <v>635</v>
      </c>
      <c r="C226" s="417">
        <f>SUM('Summary Data'!C290)</f>
        <v>87</v>
      </c>
      <c r="D226" s="417">
        <v>0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14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1" t="s">
        <v>659</v>
      </c>
      <c r="B228" s="221" t="s">
        <v>662</v>
      </c>
      <c r="C228" s="193">
        <v>66</v>
      </c>
      <c r="D228" s="193">
        <v>0</v>
      </c>
      <c r="E228" s="193">
        <v>0</v>
      </c>
      <c r="F228" s="193">
        <v>7</v>
      </c>
      <c r="G228" s="193">
        <v>20</v>
      </c>
    </row>
    <row r="229" spans="1:7" x14ac:dyDescent="0.2">
      <c r="A229" s="602"/>
      <c r="B229" s="221" t="s">
        <v>663</v>
      </c>
      <c r="C229" s="193"/>
      <c r="D229" s="193"/>
      <c r="E229" s="193"/>
      <c r="F229" s="193"/>
      <c r="G229" s="193"/>
    </row>
    <row r="230" spans="1:7" x14ac:dyDescent="0.2">
      <c r="A230" s="602"/>
      <c r="B230" s="221" t="s">
        <v>664</v>
      </c>
      <c r="C230" s="193"/>
      <c r="D230" s="193"/>
      <c r="E230" s="193"/>
      <c r="F230" s="193"/>
      <c r="G230" s="193"/>
    </row>
    <row r="231" spans="1:7" x14ac:dyDescent="0.2">
      <c r="A231" s="602"/>
      <c r="B231" s="217" t="s">
        <v>665</v>
      </c>
      <c r="C231" s="417"/>
      <c r="D231" s="417"/>
      <c r="E231" s="417"/>
      <c r="F231" s="417"/>
      <c r="G231" s="417"/>
    </row>
    <row r="232" spans="1:7" x14ac:dyDescent="0.2">
      <c r="A232" s="602"/>
      <c r="B232" s="217" t="s">
        <v>666</v>
      </c>
      <c r="C232" s="417"/>
      <c r="D232" s="417"/>
      <c r="E232" s="417"/>
      <c r="F232" s="417"/>
      <c r="G232" s="417"/>
    </row>
    <row r="233" spans="1:7" x14ac:dyDescent="0.2">
      <c r="A233" s="602"/>
      <c r="B233" s="217" t="s">
        <v>667</v>
      </c>
      <c r="C233" s="417"/>
      <c r="D233" s="417"/>
      <c r="E233" s="417"/>
      <c r="F233" s="417"/>
      <c r="G233" s="417"/>
    </row>
    <row r="234" spans="1:7" x14ac:dyDescent="0.2">
      <c r="A234" s="602"/>
      <c r="B234" s="217" t="s">
        <v>668</v>
      </c>
      <c r="C234" s="417"/>
      <c r="D234" s="417"/>
      <c r="E234" s="417"/>
      <c r="F234" s="417"/>
      <c r="G234" s="417"/>
    </row>
    <row r="235" spans="1:7" x14ac:dyDescent="0.2">
      <c r="A235" s="602"/>
      <c r="B235" s="217" t="s">
        <v>669</v>
      </c>
      <c r="C235" s="417"/>
      <c r="D235" s="417"/>
      <c r="E235" s="417"/>
      <c r="F235" s="417"/>
      <c r="G235" s="417"/>
    </row>
    <row r="236" spans="1:7" x14ac:dyDescent="0.2">
      <c r="A236" s="602"/>
      <c r="B236" s="219" t="s">
        <v>670</v>
      </c>
      <c r="C236" s="417"/>
      <c r="D236" s="417"/>
      <c r="E236" s="417"/>
      <c r="F236" s="417"/>
      <c r="G236" s="417"/>
    </row>
    <row r="237" spans="1:7" x14ac:dyDescent="0.2">
      <c r="A237" s="602"/>
      <c r="B237" s="217" t="s">
        <v>671</v>
      </c>
      <c r="C237" s="417"/>
      <c r="D237" s="417"/>
      <c r="E237" s="417"/>
      <c r="F237" s="417"/>
      <c r="G237" s="417"/>
    </row>
    <row r="238" spans="1:7" x14ac:dyDescent="0.2">
      <c r="A238" s="602"/>
      <c r="B238" s="217" t="s">
        <v>672</v>
      </c>
      <c r="C238" s="417"/>
      <c r="D238" s="417"/>
      <c r="E238" s="417"/>
      <c r="F238" s="417"/>
      <c r="G238" s="417"/>
    </row>
    <row r="239" spans="1:7" x14ac:dyDescent="0.2">
      <c r="A239" s="603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66</v>
      </c>
      <c r="D240" s="293">
        <f>SUM(D228:D239)</f>
        <v>0</v>
      </c>
      <c r="E240" s="293">
        <f>SUM(E228:E239)</f>
        <v>0</v>
      </c>
      <c r="F240" s="293">
        <f>SUM(F228:F239)</f>
        <v>7</v>
      </c>
      <c r="G240" s="297">
        <f>SUM(G228:G239)</f>
        <v>20</v>
      </c>
    </row>
    <row r="241" spans="1:7" x14ac:dyDescent="0.2">
      <c r="A241" s="601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2">
      <c r="A242" s="602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2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2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2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2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2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2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2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2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2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3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228:A239"/>
    <mergeCell ref="A241:A252"/>
    <mergeCell ref="A163:A174"/>
    <mergeCell ref="A215:A226"/>
    <mergeCell ref="A202:A213"/>
    <mergeCell ref="A189:A200"/>
    <mergeCell ref="A176:A187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24" activePane="bottomLeft" state="frozen"/>
      <selection pane="bottomLeft" activeCell="B224" sqref="B224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1" t="s">
        <v>159</v>
      </c>
      <c r="D5" s="621"/>
      <c r="E5" s="621"/>
      <c r="F5" s="621"/>
      <c r="G5" s="61"/>
      <c r="H5" s="61"/>
      <c r="I5" s="621" t="s">
        <v>160</v>
      </c>
      <c r="J5" s="621"/>
      <c r="K5" s="621"/>
      <c r="L5" s="621"/>
      <c r="M5" s="61"/>
      <c r="N5" s="61"/>
      <c r="O5" s="61"/>
      <c r="P5" s="61"/>
    </row>
    <row r="6" spans="1:21" x14ac:dyDescent="0.2">
      <c r="C6" s="612" t="s">
        <v>157</v>
      </c>
      <c r="D6" s="612"/>
      <c r="E6" s="612" t="s">
        <v>158</v>
      </c>
      <c r="F6" s="612"/>
      <c r="G6" s="613" t="s">
        <v>161</v>
      </c>
      <c r="H6" s="613"/>
      <c r="I6" s="612" t="s">
        <v>157</v>
      </c>
      <c r="J6" s="612"/>
      <c r="K6" s="612" t="s">
        <v>158</v>
      </c>
      <c r="L6" s="612"/>
      <c r="M6" s="613" t="s">
        <v>161</v>
      </c>
      <c r="N6" s="613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1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2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2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2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2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2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2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2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2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2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2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3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1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2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2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2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2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2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2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2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2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2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2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3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1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2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2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2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2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2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2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2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2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2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2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3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1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2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2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2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2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2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2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2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2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2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2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3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1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2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2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2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2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2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2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2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2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2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2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3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1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2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2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2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2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2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2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2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2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2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2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3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1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2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2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2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2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2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2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2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2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2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2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3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1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2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2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2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2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2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2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2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2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2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2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3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1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2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2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2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2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2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2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2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2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2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2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3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1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2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2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2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2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2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2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2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2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2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2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3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1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2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2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2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2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2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2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2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2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2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2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3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18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19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19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19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2"/>
      <c r="V143" s="622"/>
      <c r="W143" s="623"/>
      <c r="X143" s="623"/>
      <c r="Y143" s="95"/>
      <c r="AF143" s="29"/>
    </row>
    <row r="144" spans="1:32" ht="14.25" hidden="1" x14ac:dyDescent="0.2">
      <c r="A144" s="619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19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19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19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19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19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19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19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18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19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19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19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19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19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19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19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19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19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19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19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18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19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19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19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19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19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19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19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19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19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19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19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18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19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19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19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19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19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19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19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19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19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19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19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18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19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19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19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19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19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19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19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19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19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19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19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18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19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19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19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19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19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19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19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19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19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19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19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18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19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19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19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19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19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19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19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19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19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19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0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18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19"/>
      <c r="B225" s="421" t="s">
        <v>663</v>
      </c>
      <c r="C225" s="65"/>
      <c r="D225" s="66"/>
      <c r="E225" s="65"/>
      <c r="F225" s="101"/>
      <c r="G225" s="89"/>
      <c r="H225" s="89"/>
      <c r="I225" s="65"/>
      <c r="J225" s="101"/>
      <c r="K225" s="65"/>
      <c r="L225" s="101"/>
      <c r="M225" s="89"/>
      <c r="N225" s="89"/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19"/>
      <c r="B226" s="421" t="s">
        <v>664</v>
      </c>
      <c r="C226" s="65"/>
      <c r="D226" s="66"/>
      <c r="E226" s="65"/>
      <c r="F226" s="101"/>
      <c r="G226" s="89"/>
      <c r="H226" s="89"/>
      <c r="I226" s="65"/>
      <c r="J226" s="101"/>
      <c r="K226" s="65"/>
      <c r="L226" s="101"/>
      <c r="M226" s="89"/>
      <c r="N226" s="89"/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19"/>
      <c r="B227" s="421" t="s">
        <v>665</v>
      </c>
      <c r="C227" s="65"/>
      <c r="D227" s="66"/>
      <c r="E227" s="65"/>
      <c r="F227" s="101"/>
      <c r="G227" s="65"/>
      <c r="H227" s="89"/>
      <c r="I227" s="65"/>
      <c r="J227" s="101"/>
      <c r="K227" s="65"/>
      <c r="L227" s="101"/>
      <c r="M227" s="89"/>
      <c r="N227" s="89"/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19"/>
      <c r="B228" s="421" t="s">
        <v>666</v>
      </c>
      <c r="C228" s="65"/>
      <c r="D228" s="66"/>
      <c r="E228" s="65"/>
      <c r="F228" s="101"/>
      <c r="G228" s="89"/>
      <c r="H228" s="89"/>
      <c r="I228" s="65"/>
      <c r="J228" s="101"/>
      <c r="K228" s="65"/>
      <c r="L228" s="101"/>
      <c r="M228" s="89"/>
      <c r="N228" s="89"/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19"/>
      <c r="B229" s="421" t="s">
        <v>667</v>
      </c>
      <c r="C229" s="65"/>
      <c r="D229" s="66"/>
      <c r="E229" s="65"/>
      <c r="F229" s="101"/>
      <c r="G229" s="89"/>
      <c r="H229" s="89"/>
      <c r="I229" s="65"/>
      <c r="J229" s="101"/>
      <c r="K229" s="65"/>
      <c r="L229" s="101"/>
      <c r="M229" s="89"/>
      <c r="N229" s="89"/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19"/>
      <c r="B230" s="421" t="s">
        <v>668</v>
      </c>
      <c r="C230" s="65"/>
      <c r="D230" s="66"/>
      <c r="E230" s="65"/>
      <c r="F230" s="101"/>
      <c r="G230" s="89"/>
      <c r="H230" s="89"/>
      <c r="I230" s="65"/>
      <c r="J230" s="101"/>
      <c r="K230" s="65"/>
      <c r="L230" s="101"/>
      <c r="M230" s="89"/>
      <c r="N230" s="89"/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19"/>
      <c r="B231" s="421" t="s">
        <v>669</v>
      </c>
      <c r="C231" s="65"/>
      <c r="D231" s="66"/>
      <c r="E231" s="65"/>
      <c r="F231" s="101"/>
      <c r="G231" s="89"/>
      <c r="H231" s="89"/>
      <c r="I231" s="65"/>
      <c r="J231" s="101"/>
      <c r="K231" s="65"/>
      <c r="L231" s="101"/>
      <c r="M231" s="89"/>
      <c r="N231" s="89"/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19"/>
      <c r="B232" s="422" t="s">
        <v>670</v>
      </c>
      <c r="C232" s="65"/>
      <c r="D232" s="66"/>
      <c r="E232" s="65"/>
      <c r="F232" s="101"/>
      <c r="G232" s="89"/>
      <c r="H232" s="89"/>
      <c r="I232" s="65"/>
      <c r="J232" s="101"/>
      <c r="K232" s="65"/>
      <c r="L232" s="101"/>
      <c r="M232" s="89"/>
      <c r="N232" s="89"/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19"/>
      <c r="B233" s="421" t="s">
        <v>671</v>
      </c>
      <c r="C233" s="65"/>
      <c r="D233" s="66"/>
      <c r="E233" s="65"/>
      <c r="F233" s="101"/>
      <c r="G233" s="89"/>
      <c r="H233" s="89"/>
      <c r="I233" s="65"/>
      <c r="J233" s="101"/>
      <c r="K233" s="65"/>
      <c r="L233" s="101"/>
      <c r="M233" s="89"/>
      <c r="N233" s="89"/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19"/>
      <c r="B234" s="421" t="s">
        <v>672</v>
      </c>
      <c r="C234" s="65"/>
      <c r="D234" s="66"/>
      <c r="E234" s="65"/>
      <c r="F234" s="101"/>
      <c r="G234" s="89"/>
      <c r="H234" s="89"/>
      <c r="I234" s="65"/>
      <c r="J234" s="101"/>
      <c r="K234" s="65"/>
      <c r="L234" s="101"/>
      <c r="M234" s="89"/>
      <c r="N234" s="89"/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19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18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19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19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19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19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19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19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19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19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19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19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0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5" t="s">
        <v>159</v>
      </c>
      <c r="D249" s="615"/>
      <c r="E249" s="615"/>
      <c r="F249" s="615"/>
      <c r="G249" s="534"/>
      <c r="H249" s="534"/>
      <c r="I249" s="615" t="s">
        <v>160</v>
      </c>
      <c r="J249" s="615"/>
      <c r="K249" s="615"/>
      <c r="L249" s="615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16" t="s">
        <v>157</v>
      </c>
      <c r="D250" s="616"/>
      <c r="E250" s="616" t="s">
        <v>158</v>
      </c>
      <c r="F250" s="616"/>
      <c r="G250" s="614" t="s">
        <v>161</v>
      </c>
      <c r="H250" s="614"/>
      <c r="I250" s="617" t="s">
        <v>157</v>
      </c>
      <c r="J250" s="617"/>
      <c r="K250" s="617" t="s">
        <v>158</v>
      </c>
      <c r="L250" s="617"/>
      <c r="M250" s="614" t="s">
        <v>161</v>
      </c>
      <c r="N250" s="614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84">(C253-E253)/C253</f>
        <v>-0.93846153846153846</v>
      </c>
      <c r="H253" s="520">
        <f t="shared" si="84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84"/>
        <v>-9.7402597402597407E-2</v>
      </c>
      <c r="H254" s="520">
        <f t="shared" si="84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84"/>
        <v>-0.23200000000000001</v>
      </c>
      <c r="H255" s="520">
        <f t="shared" si="84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85">(I255-K255)/I255</f>
        <v>-0.65714285714285714</v>
      </c>
      <c r="N255" s="520">
        <f t="shared" si="85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84"/>
        <v>-0.22789783889980353</v>
      </c>
      <c r="H256" s="520">
        <f t="shared" si="84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85"/>
        <v>-9.375E-2</v>
      </c>
      <c r="N256" s="520">
        <f t="shared" si="85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84"/>
        <v>0.12991452991452992</v>
      </c>
      <c r="H257" s="520">
        <f t="shared" si="84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85"/>
        <v>0.1111111111111111</v>
      </c>
      <c r="N257" s="520">
        <f t="shared" si="85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86">(C259-E259)/C259</f>
        <v>0.25642857142857145</v>
      </c>
      <c r="H259" s="520">
        <f t="shared" si="86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87">(I259-K259)/I259</f>
        <v>0.10169491525423729</v>
      </c>
      <c r="N259" s="520">
        <f t="shared" si="87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86"/>
        <v>-0.13636363636363635</v>
      </c>
      <c r="H260" s="520">
        <f t="shared" si="86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87"/>
        <v>-5.3571428571428568E-2</v>
      </c>
      <c r="N260" s="520">
        <f t="shared" si="87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88">(C261-E261)/C261</f>
        <v>0.16190476190476191</v>
      </c>
      <c r="H261" s="520">
        <f t="shared" si="86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87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88"/>
        <v>0.14881297046902142</v>
      </c>
      <c r="H262" s="520">
        <f t="shared" ref="H262:H267" si="89">(D262-F262)/D262</f>
        <v>0.18657433496875203</v>
      </c>
      <c r="I262" s="105">
        <f>SUM(I119:I130)</f>
        <v>51</v>
      </c>
      <c r="J262" s="115">
        <f>SUM(J119:J249)</f>
        <v>1552493331.579</v>
      </c>
      <c r="K262" s="105">
        <f>SUM(K119:K130)</f>
        <v>75</v>
      </c>
      <c r="L262" s="115">
        <f>SUM(L119:L130)</f>
        <v>105192185.28999999</v>
      </c>
      <c r="M262" s="520">
        <f t="shared" ref="M262:N264" si="90">(I262-K262)/I262</f>
        <v>-0.47058823529411764</v>
      </c>
      <c r="N262" s="520">
        <f t="shared" si="90"/>
        <v>0.93224306787649014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4171796463.3200006</v>
      </c>
      <c r="G263" s="520">
        <f t="shared" si="88"/>
        <v>0.28458989229494613</v>
      </c>
      <c r="H263" s="520">
        <f t="shared" si="89"/>
        <v>-7.7764844268871283</v>
      </c>
      <c r="I263" s="105">
        <f>SUM(I131:I142)</f>
        <v>80</v>
      </c>
      <c r="J263" s="115">
        <f>SUM(J131:J250)</f>
        <v>1479864274.9790001</v>
      </c>
      <c r="K263" s="105">
        <f>SUM(K131:K142)</f>
        <v>51</v>
      </c>
      <c r="L263" s="115">
        <f>SUM(L131:L250)</f>
        <v>1408979238.099</v>
      </c>
      <c r="M263" s="520">
        <f t="shared" si="90"/>
        <v>0.36249999999999999</v>
      </c>
      <c r="N263" s="520">
        <f t="shared" si="90"/>
        <v>4.7899687882529636E-2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17240</v>
      </c>
      <c r="D264" s="123">
        <f>SUM(D143:D249)</f>
        <v>3683466197.980001</v>
      </c>
      <c r="E264" s="124">
        <f>SUM(E143:E249)</f>
        <v>18173</v>
      </c>
      <c r="F264" s="123">
        <f>SUM(F143:F251)</f>
        <v>3805176085.2200012</v>
      </c>
      <c r="G264" s="520">
        <f t="shared" si="88"/>
        <v>-5.4118329466357307E-2</v>
      </c>
      <c r="H264" s="520">
        <f t="shared" si="89"/>
        <v>-3.3042216406586139E-2</v>
      </c>
      <c r="I264" s="105">
        <f>SUM(I143:I249)</f>
        <v>584</v>
      </c>
      <c r="J264" s="115">
        <f>SUM(J143:J251)</f>
        <v>1337143852.819</v>
      </c>
      <c r="K264" s="105">
        <f>SUM(K143:K249)</f>
        <v>599</v>
      </c>
      <c r="L264" s="115">
        <f>SUM(L143:L251)</f>
        <v>1336350181.4990001</v>
      </c>
      <c r="M264" s="520">
        <f t="shared" si="90"/>
        <v>-2.5684931506849314E-2</v>
      </c>
      <c r="N264" s="537">
        <f t="shared" si="90"/>
        <v>5.9355716913082727E-4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91">SUM(C155:C166)</f>
        <v>3024</v>
      </c>
      <c r="D265" s="524">
        <f t="shared" si="91"/>
        <v>602250355.85000002</v>
      </c>
      <c r="E265" s="526">
        <f t="shared" si="91"/>
        <v>3137</v>
      </c>
      <c r="F265" s="500">
        <f t="shared" si="91"/>
        <v>593981144.35000002</v>
      </c>
      <c r="G265" s="520">
        <f t="shared" si="88"/>
        <v>-3.7367724867724869E-2</v>
      </c>
      <c r="H265" s="520">
        <f t="shared" si="89"/>
        <v>1.3730521567445246E-2</v>
      </c>
      <c r="I265" s="124">
        <f t="shared" ref="I265:L266" si="92">SUM(I155:I166)</f>
        <v>68</v>
      </c>
      <c r="J265" s="500">
        <f t="shared" si="92"/>
        <v>163801963.78999999</v>
      </c>
      <c r="K265" s="124">
        <f t="shared" si="92"/>
        <v>108</v>
      </c>
      <c r="L265" s="500">
        <f t="shared" si="92"/>
        <v>154033146.99000001</v>
      </c>
      <c r="M265" s="520">
        <f t="shared" ref="M265:N267" si="93">(I265-K265)/I265</f>
        <v>-0.58823529411764708</v>
      </c>
      <c r="N265" s="520">
        <f t="shared" si="93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91"/>
        <v>2943</v>
      </c>
      <c r="D266" s="524">
        <f t="shared" si="91"/>
        <v>589695858.70999992</v>
      </c>
      <c r="E266" s="526">
        <f t="shared" si="91"/>
        <v>3271</v>
      </c>
      <c r="F266" s="500">
        <f t="shared" si="91"/>
        <v>615492757.96000004</v>
      </c>
      <c r="G266" s="520">
        <f t="shared" si="88"/>
        <v>-0.11145090044172613</v>
      </c>
      <c r="H266" s="520">
        <f t="shared" si="89"/>
        <v>-4.374610889490152E-2</v>
      </c>
      <c r="I266" s="124">
        <f t="shared" si="92"/>
        <v>60</v>
      </c>
      <c r="J266" s="500">
        <f t="shared" si="92"/>
        <v>151274416.78999999</v>
      </c>
      <c r="K266" s="124">
        <f t="shared" si="92"/>
        <v>104</v>
      </c>
      <c r="L266" s="500">
        <f t="shared" si="92"/>
        <v>141886718.99000001</v>
      </c>
      <c r="M266" s="520">
        <f t="shared" si="93"/>
        <v>-0.73333333333333328</v>
      </c>
      <c r="N266" s="520">
        <f t="shared" si="93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88"/>
        <v>-0.10972477064220183</v>
      </c>
      <c r="H267" s="520">
        <f t="shared" si="89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93"/>
        <v>0.34090909090909088</v>
      </c>
      <c r="N267" s="520">
        <f t="shared" si="93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94">(C268-E268)/C268</f>
        <v>-2.5985275010827199E-2</v>
      </c>
      <c r="H268" s="520">
        <f t="shared" si="94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95">(I268-K268)/I268</f>
        <v>0.26666666666666666</v>
      </c>
      <c r="N268" s="520">
        <f t="shared" si="95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94"/>
        <v>5.9040590405904057E-2</v>
      </c>
      <c r="H269" s="520">
        <f t="shared" si="94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95"/>
        <v>0.16279069767441862</v>
      </c>
      <c r="N269" s="520">
        <f t="shared" si="95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94"/>
        <v>-0.31166797180892719</v>
      </c>
      <c r="H270" s="520">
        <f t="shared" si="94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95"/>
        <v>-0.5</v>
      </c>
      <c r="N270" s="520">
        <f t="shared" si="95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/>
      <c r="D271" s="524"/>
      <c r="E271" s="526"/>
      <c r="F271" s="524"/>
      <c r="G271" s="520"/>
      <c r="H271" s="520"/>
      <c r="I271" s="526"/>
      <c r="J271" s="524"/>
      <c r="K271" s="526"/>
      <c r="L271" s="524"/>
      <c r="M271" s="520"/>
      <c r="N271" s="520"/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5" t="s">
        <v>159</v>
      </c>
      <c r="D273" s="615"/>
      <c r="E273" s="615"/>
      <c r="F273" s="615"/>
      <c r="I273" s="615" t="s">
        <v>160</v>
      </c>
      <c r="J273" s="615"/>
      <c r="K273" s="615"/>
      <c r="L273" s="615"/>
      <c r="M273" s="61"/>
      <c r="N273" s="61"/>
    </row>
    <row r="274" spans="1:15" x14ac:dyDescent="0.2">
      <c r="A274" s="105"/>
      <c r="B274" s="105"/>
      <c r="C274" s="616" t="s">
        <v>157</v>
      </c>
      <c r="D274" s="616"/>
      <c r="E274" s="616" t="s">
        <v>158</v>
      </c>
      <c r="F274" s="616"/>
      <c r="G274" s="614" t="s">
        <v>161</v>
      </c>
      <c r="H274" s="614"/>
      <c r="I274" s="617" t="s">
        <v>157</v>
      </c>
      <c r="J274" s="617"/>
      <c r="K274" s="617" t="s">
        <v>158</v>
      </c>
      <c r="L274" s="617"/>
      <c r="M274" s="614" t="s">
        <v>161</v>
      </c>
      <c r="N274" s="614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96">(C277-E277)/C277</f>
        <v>-1.4404624277456648</v>
      </c>
      <c r="H277" s="520">
        <f t="shared" si="96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97">(I277-K277)/I277</f>
        <v>3.2786885245901641E-2</v>
      </c>
      <c r="N277" s="520">
        <f t="shared" ref="N277:N294" si="98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96"/>
        <v>-6.0049019607843139E-2</v>
      </c>
      <c r="H278" s="520">
        <f t="shared" si="96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97"/>
        <v>-1.0677966101694916</v>
      </c>
      <c r="N278" s="520">
        <f t="shared" si="98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96"/>
        <v>-0.45454545454545453</v>
      </c>
      <c r="H279" s="520">
        <f t="shared" si="96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97"/>
        <v>-0.37209302325581395</v>
      </c>
      <c r="N279" s="520">
        <f t="shared" si="98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99">(C280-E280)/C280</f>
        <v>1.7793594306049821E-3</v>
      </c>
      <c r="H280" s="520">
        <f t="shared" si="99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00">(I280-K280)/I280</f>
        <v>-0.43333333333333335</v>
      </c>
      <c r="N280" s="520">
        <f t="shared" si="98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99"/>
        <v>-5.8380414312617701E-2</v>
      </c>
      <c r="H281" s="520">
        <f t="shared" si="99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00"/>
        <v>0.26829268292682928</v>
      </c>
      <c r="N281" s="520">
        <f t="shared" si="98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99"/>
        <v>0.43208556149732619</v>
      </c>
      <c r="H282" s="520">
        <f t="shared" si="99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00"/>
        <v>0.14583333333333334</v>
      </c>
      <c r="N282" s="520">
        <f t="shared" si="98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01">(C283-E283)/C283</f>
        <v>0.28297546012269936</v>
      </c>
      <c r="H283" s="520">
        <f t="shared" si="101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02">(I283-K283)/I283</f>
        <v>0.04</v>
      </c>
      <c r="N283" s="520">
        <f t="shared" si="98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01"/>
        <v>4.7479912344777213E-2</v>
      </c>
      <c r="H284" s="520">
        <f t="shared" si="101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02"/>
        <v>7.407407407407407E-2</v>
      </c>
      <c r="N284" s="520">
        <f t="shared" si="98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01"/>
        <v>4.9305555555555554E-2</v>
      </c>
      <c r="H285" s="520">
        <f t="shared" si="101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02"/>
        <v>0.20588235294117646</v>
      </c>
      <c r="N285" s="520">
        <f t="shared" si="98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03">(C286-E286)/C286</f>
        <v>7.4550128534704371E-2</v>
      </c>
      <c r="H286" s="520">
        <f t="shared" si="103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04">(I286-K286)/I286</f>
        <v>-3.0303030303030304E-2</v>
      </c>
      <c r="N286" s="520">
        <f t="shared" si="98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03"/>
        <v>0.28689275893675525</v>
      </c>
      <c r="H287" s="520">
        <f t="shared" si="103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04"/>
        <v>0.16455696202531644</v>
      </c>
      <c r="N287" s="520">
        <f t="shared" si="98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05">SUM(C140:C151)</f>
        <v>3044</v>
      </c>
      <c r="D288" s="123">
        <f t="shared" si="105"/>
        <v>565669330.77999997</v>
      </c>
      <c r="E288" s="124">
        <f t="shared" si="105"/>
        <v>2182</v>
      </c>
      <c r="F288" s="123">
        <f t="shared" si="105"/>
        <v>435729574.30000007</v>
      </c>
      <c r="G288" s="520">
        <f t="shared" si="103"/>
        <v>0.28318002628120892</v>
      </c>
      <c r="H288" s="520">
        <f t="shared" si="103"/>
        <v>0.22970974279412729</v>
      </c>
      <c r="I288" s="105">
        <f t="shared" ref="I288:L290" si="106">SUM(I140:I151)</f>
        <v>79</v>
      </c>
      <c r="J288" s="115">
        <f t="shared" si="106"/>
        <v>119827840.27</v>
      </c>
      <c r="K288" s="105">
        <f t="shared" si="106"/>
        <v>79</v>
      </c>
      <c r="L288" s="115">
        <f t="shared" si="106"/>
        <v>152909654.16</v>
      </c>
      <c r="M288" s="520">
        <f t="shared" si="104"/>
        <v>0</v>
      </c>
      <c r="N288" s="520">
        <f t="shared" si="98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05"/>
        <v>2917</v>
      </c>
      <c r="D289" s="123">
        <f t="shared" si="105"/>
        <v>549354680.15999997</v>
      </c>
      <c r="E289" s="526">
        <f t="shared" si="105"/>
        <v>2259</v>
      </c>
      <c r="F289" s="123">
        <f t="shared" si="105"/>
        <v>449868429.35000002</v>
      </c>
      <c r="G289" s="521">
        <f t="shared" ref="G289:H291" si="107">(C289-E289)/C289</f>
        <v>0.22557422008913267</v>
      </c>
      <c r="H289" s="521">
        <f t="shared" si="107"/>
        <v>0.18109657458643019</v>
      </c>
      <c r="I289" s="526">
        <f t="shared" si="106"/>
        <v>94</v>
      </c>
      <c r="J289" s="500">
        <f t="shared" si="106"/>
        <v>139656528.30000001</v>
      </c>
      <c r="K289" s="526">
        <f t="shared" si="106"/>
        <v>80</v>
      </c>
      <c r="L289" s="500">
        <f t="shared" si="106"/>
        <v>147112955.16</v>
      </c>
      <c r="M289" s="521">
        <f t="shared" ref="M289:M291" si="108">(I289-K289)/I289</f>
        <v>0.14893617021276595</v>
      </c>
      <c r="N289" s="521">
        <f t="shared" si="98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05"/>
        <v>2943</v>
      </c>
      <c r="D290" s="123">
        <f t="shared" si="105"/>
        <v>553223983.72000003</v>
      </c>
      <c r="E290" s="526">
        <f t="shared" si="105"/>
        <v>2297</v>
      </c>
      <c r="F290" s="123">
        <f t="shared" si="105"/>
        <v>458762857.50999999</v>
      </c>
      <c r="G290" s="520">
        <f t="shared" si="107"/>
        <v>0.21950390757730207</v>
      </c>
      <c r="H290" s="520">
        <f t="shared" si="107"/>
        <v>0.17074662160310297</v>
      </c>
      <c r="I290" s="526">
        <f t="shared" si="106"/>
        <v>101</v>
      </c>
      <c r="J290" s="500">
        <f t="shared" si="106"/>
        <v>134997090.30000001</v>
      </c>
      <c r="K290" s="526">
        <f t="shared" si="106"/>
        <v>86</v>
      </c>
      <c r="L290" s="500">
        <f t="shared" si="106"/>
        <v>150273254.56</v>
      </c>
      <c r="M290" s="520">
        <f t="shared" si="108"/>
        <v>0.14851485148514851</v>
      </c>
      <c r="N290" s="520">
        <f t="shared" si="98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07"/>
        <v>6.2843676355066776E-3</v>
      </c>
      <c r="H291" s="535">
        <f t="shared" si="107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08"/>
        <v>0.23809523809523808</v>
      </c>
      <c r="N291" s="535">
        <f t="shared" si="98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09">(C292-E292)/C292</f>
        <v>-0.11179110567115463</v>
      </c>
      <c r="H292" s="535">
        <f t="shared" si="109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10">(I292-K292)/I292</f>
        <v>0.16981132075471697</v>
      </c>
      <c r="N292" s="535">
        <f t="shared" si="98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09"/>
        <v>-7.477820025348543E-2</v>
      </c>
      <c r="H293" s="535">
        <f t="shared" si="109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10"/>
        <v>0.11956521739130435</v>
      </c>
      <c r="N293" s="535">
        <f t="shared" si="98"/>
        <v>-0.63394031400754913</v>
      </c>
      <c r="O293" s="534"/>
    </row>
    <row r="294" spans="1:15" x14ac:dyDescent="0.2">
      <c r="A294" s="105"/>
      <c r="B294" s="531" t="s">
        <v>626</v>
      </c>
      <c r="C294" s="526">
        <f>SUM(C212:C223)</f>
        <v>1661</v>
      </c>
      <c r="D294" s="524">
        <f>SUM(D212:D223)</f>
        <v>350012726.99000001</v>
      </c>
      <c r="E294" s="526">
        <f>SUM(E212:E223)</f>
        <v>2336</v>
      </c>
      <c r="F294" s="524">
        <f>SUM(F212:F223)</f>
        <v>576224190.19000006</v>
      </c>
      <c r="G294" s="535">
        <f t="shared" si="109"/>
        <v>-0.40638169777242628</v>
      </c>
      <c r="H294" s="535">
        <f t="shared" si="109"/>
        <v>-0.64629496517268925</v>
      </c>
      <c r="I294" s="526">
        <f>SUM(I212:I223)</f>
        <v>66</v>
      </c>
      <c r="J294" s="524">
        <f>SUM(J212:J223)</f>
        <v>123505829.81</v>
      </c>
      <c r="K294" s="526">
        <f>SUM(K212:K223)</f>
        <v>86</v>
      </c>
      <c r="L294" s="524">
        <f>SUM(L212:L223)</f>
        <v>134623414.68900001</v>
      </c>
      <c r="M294" s="535">
        <f t="shared" si="110"/>
        <v>-0.30303030303030304</v>
      </c>
      <c r="N294" s="535">
        <f t="shared" si="98"/>
        <v>-9.0016680962373821E-2</v>
      </c>
      <c r="O294" s="534"/>
    </row>
    <row r="295" spans="1:15" x14ac:dyDescent="0.2">
      <c r="A295" s="105"/>
      <c r="B295" s="531" t="s">
        <v>659</v>
      </c>
      <c r="C295" s="526"/>
      <c r="D295" s="524"/>
      <c r="E295" s="526"/>
      <c r="F295" s="524"/>
      <c r="G295" s="535"/>
      <c r="H295" s="535"/>
      <c r="I295" s="526"/>
      <c r="J295" s="524"/>
      <c r="K295" s="526"/>
      <c r="L295" s="524"/>
      <c r="M295" s="535"/>
      <c r="N295" s="535"/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16" t="s">
        <v>157</v>
      </c>
      <c r="D298" s="616"/>
      <c r="E298" s="616" t="s">
        <v>158</v>
      </c>
      <c r="F298" s="616"/>
      <c r="G298" s="614" t="s">
        <v>161</v>
      </c>
      <c r="H298" s="614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8" si="111">SUM(C253,I253)</f>
        <v>952</v>
      </c>
      <c r="D301" s="115">
        <f t="shared" ref="D301:D318" si="112">SUM(D253,J253)</f>
        <v>291727545</v>
      </c>
      <c r="E301" s="120">
        <f t="shared" ref="E301:E318" si="113">SUM(E253,K253)</f>
        <v>1749</v>
      </c>
      <c r="F301" s="115">
        <f t="shared" ref="F301:F318" si="114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11"/>
        <v>828</v>
      </c>
      <c r="D302" s="115">
        <f t="shared" si="112"/>
        <v>228801922</v>
      </c>
      <c r="E302" s="120">
        <f t="shared" si="113"/>
        <v>952</v>
      </c>
      <c r="F302" s="115">
        <f t="shared" si="114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11"/>
        <v>660</v>
      </c>
      <c r="D303" s="115">
        <f t="shared" si="112"/>
        <v>172705843</v>
      </c>
      <c r="E303" s="120">
        <f t="shared" si="113"/>
        <v>828</v>
      </c>
      <c r="F303" s="115">
        <f t="shared" si="114"/>
        <v>228801922</v>
      </c>
      <c r="G303" s="520">
        <f t="shared" ref="G303:H305" si="115">(C303-E303)/C303</f>
        <v>-0.25454545454545452</v>
      </c>
      <c r="H303" s="520">
        <f t="shared" si="115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11"/>
        <v>541</v>
      </c>
      <c r="D304" s="115">
        <f t="shared" si="112"/>
        <v>149698746</v>
      </c>
      <c r="E304" s="120">
        <f t="shared" si="113"/>
        <v>660</v>
      </c>
      <c r="F304" s="115">
        <f t="shared" si="114"/>
        <v>172705843</v>
      </c>
      <c r="G304" s="520">
        <f t="shared" si="115"/>
        <v>-0.21996303142329021</v>
      </c>
      <c r="H304" s="520">
        <f t="shared" si="115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11"/>
        <v>621</v>
      </c>
      <c r="D305" s="123">
        <f t="shared" si="112"/>
        <v>186450469</v>
      </c>
      <c r="E305" s="526">
        <f t="shared" si="113"/>
        <v>541</v>
      </c>
      <c r="F305" s="123">
        <f t="shared" si="114"/>
        <v>149698746</v>
      </c>
      <c r="G305" s="520">
        <f t="shared" si="115"/>
        <v>0.1288244766505636</v>
      </c>
      <c r="H305" s="520">
        <f t="shared" si="115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11"/>
        <v>1094</v>
      </c>
      <c r="D306" s="123">
        <f t="shared" si="112"/>
        <v>318570422.37</v>
      </c>
      <c r="E306" s="526">
        <f t="shared" si="113"/>
        <v>621</v>
      </c>
      <c r="F306" s="123">
        <f t="shared" si="114"/>
        <v>186450469</v>
      </c>
      <c r="G306" s="520">
        <f t="shared" ref="G306:H308" si="116">(C306-E306)/C306</f>
        <v>0.43235831809872027</v>
      </c>
      <c r="H306" s="520">
        <f t="shared" si="116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11"/>
        <v>1459</v>
      </c>
      <c r="D307" s="212">
        <f t="shared" si="112"/>
        <v>336291184.09000003</v>
      </c>
      <c r="E307" s="527">
        <f t="shared" si="113"/>
        <v>1094</v>
      </c>
      <c r="F307" s="212">
        <f t="shared" si="114"/>
        <v>318570422.37</v>
      </c>
      <c r="G307" s="520">
        <f t="shared" si="116"/>
        <v>0.25017135023989034</v>
      </c>
      <c r="H307" s="520">
        <f t="shared" si="116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11"/>
        <v>1288</v>
      </c>
      <c r="D308" s="525">
        <f t="shared" si="112"/>
        <v>308060039.94999999</v>
      </c>
      <c r="E308" s="527">
        <f t="shared" si="113"/>
        <v>1459</v>
      </c>
      <c r="F308" s="525">
        <f t="shared" si="114"/>
        <v>336291184.09000003</v>
      </c>
      <c r="G308" s="520">
        <f t="shared" si="116"/>
        <v>-0.13276397515527949</v>
      </c>
      <c r="H308" s="520">
        <f t="shared" si="116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11"/>
        <v>1545</v>
      </c>
      <c r="D309" s="525">
        <f t="shared" si="112"/>
        <v>403410610.15999997</v>
      </c>
      <c r="E309" s="527">
        <f t="shared" si="113"/>
        <v>1288</v>
      </c>
      <c r="F309" s="525">
        <f t="shared" si="114"/>
        <v>308060039.94999999</v>
      </c>
      <c r="G309" s="520">
        <f t="shared" ref="G309:H311" si="117">(C309-E309)/C309</f>
        <v>0.16634304207119741</v>
      </c>
      <c r="H309" s="520">
        <f t="shared" si="117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11"/>
        <v>1778</v>
      </c>
      <c r="D310" s="525">
        <f t="shared" si="112"/>
        <v>1919113709.6789999</v>
      </c>
      <c r="E310" s="527">
        <f t="shared" si="113"/>
        <v>1545</v>
      </c>
      <c r="F310" s="525">
        <f t="shared" si="114"/>
        <v>403410610.15999997</v>
      </c>
      <c r="G310" s="520">
        <f t="shared" si="117"/>
        <v>0.13104611923509563</v>
      </c>
      <c r="H310" s="520">
        <f t="shared" si="117"/>
        <v>0.78979327377767716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11"/>
        <v>2494</v>
      </c>
      <c r="D311" s="525">
        <f t="shared" si="112"/>
        <v>1955202264.5890002</v>
      </c>
      <c r="E311" s="527">
        <f t="shared" si="113"/>
        <v>1778</v>
      </c>
      <c r="F311" s="525">
        <f t="shared" si="114"/>
        <v>5580775701.4190006</v>
      </c>
      <c r="G311" s="520">
        <f t="shared" si="117"/>
        <v>0.28708901363271855</v>
      </c>
      <c r="H311" s="520">
        <f t="shared" si="117"/>
        <v>-1.8543214185526355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11"/>
        <v>17824</v>
      </c>
      <c r="D312" s="525">
        <f t="shared" si="112"/>
        <v>5020610050.7990007</v>
      </c>
      <c r="E312" s="527">
        <f t="shared" si="113"/>
        <v>18772</v>
      </c>
      <c r="F312" s="525">
        <f t="shared" si="114"/>
        <v>5141526266.7190018</v>
      </c>
      <c r="G312" s="520">
        <f t="shared" ref="G312:H314" si="118">(C312-E312)/C312</f>
        <v>-5.3186714542190303E-2</v>
      </c>
      <c r="H312" s="520">
        <f t="shared" si="118"/>
        <v>-2.4083968819836529E-2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11"/>
        <v>3092</v>
      </c>
      <c r="D313" s="525">
        <f t="shared" si="112"/>
        <v>766052319.63999999</v>
      </c>
      <c r="E313" s="527">
        <f t="shared" si="113"/>
        <v>3245</v>
      </c>
      <c r="F313" s="525">
        <f t="shared" si="114"/>
        <v>748014291.34000003</v>
      </c>
      <c r="G313" s="521">
        <f t="shared" si="118"/>
        <v>-4.9482535575679172E-2</v>
      </c>
      <c r="H313" s="521">
        <f t="shared" si="118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11"/>
        <v>3003</v>
      </c>
      <c r="D314" s="525">
        <f t="shared" si="112"/>
        <v>740970275.49999988</v>
      </c>
      <c r="E314" s="527">
        <f t="shared" si="113"/>
        <v>3375</v>
      </c>
      <c r="F314" s="525">
        <f t="shared" si="114"/>
        <v>757379476.95000005</v>
      </c>
      <c r="G314" s="521">
        <f t="shared" si="118"/>
        <v>-0.12387612387612387</v>
      </c>
      <c r="H314" s="521">
        <f t="shared" si="118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11"/>
        <v>2813</v>
      </c>
      <c r="D315" s="525">
        <f t="shared" si="112"/>
        <v>883192038.35000002</v>
      </c>
      <c r="E315" s="527">
        <f t="shared" si="113"/>
        <v>3082</v>
      </c>
      <c r="F315" s="525">
        <f t="shared" si="114"/>
        <v>757607061.6400001</v>
      </c>
      <c r="G315" s="521">
        <f t="shared" ref="G315:H317" si="119">(C315-E315)/C315</f>
        <v>-9.562744400995378E-2</v>
      </c>
      <c r="H315" s="521">
        <f t="shared" si="119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11"/>
        <v>2414</v>
      </c>
      <c r="D316" s="525">
        <f t="shared" si="112"/>
        <v>819749009.5</v>
      </c>
      <c r="E316" s="527">
        <f t="shared" si="113"/>
        <v>2446</v>
      </c>
      <c r="F316" s="525">
        <f t="shared" si="114"/>
        <v>737067754.33999991</v>
      </c>
      <c r="G316" s="521">
        <f t="shared" si="119"/>
        <v>-1.3256006628003313E-2</v>
      </c>
      <c r="H316" s="521">
        <f t="shared" si="119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11"/>
        <v>2254</v>
      </c>
      <c r="D317" s="525">
        <f t="shared" si="112"/>
        <v>710847604.87900007</v>
      </c>
      <c r="E317" s="527">
        <f t="shared" si="113"/>
        <v>2112</v>
      </c>
      <c r="F317" s="525">
        <f t="shared" si="114"/>
        <v>877444923.33999991</v>
      </c>
      <c r="G317" s="521">
        <f t="shared" si="119"/>
        <v>6.2999112688553682E-2</v>
      </c>
      <c r="H317" s="521">
        <f t="shared" si="119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 t="shared" si="111"/>
        <v>1327</v>
      </c>
      <c r="D318" s="525">
        <f t="shared" si="112"/>
        <v>370328448.38000005</v>
      </c>
      <c r="E318" s="527">
        <f t="shared" si="113"/>
        <v>1750</v>
      </c>
      <c r="F318" s="525">
        <f t="shared" si="114"/>
        <v>445891618.14899999</v>
      </c>
      <c r="G318" s="521">
        <f t="shared" ref="G318" si="120">(C318-E318)/C318</f>
        <v>-0.31876412961567446</v>
      </c>
      <c r="H318" s="521">
        <f t="shared" ref="H318" si="121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/>
      <c r="D319" s="525"/>
      <c r="E319" s="527"/>
      <c r="F319" s="525"/>
      <c r="G319" s="521"/>
      <c r="H319" s="521"/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40" si="122">SUM(C277,I277)</f>
        <v>987</v>
      </c>
      <c r="D323" s="115">
        <f t="shared" ref="D323:D340" si="123">SUM(D277,J277)</f>
        <v>363334556</v>
      </c>
      <c r="E323" s="120">
        <f t="shared" ref="E323:E340" si="124">SUM(E277,K277)</f>
        <v>2229</v>
      </c>
      <c r="F323" s="115">
        <f t="shared" ref="F323:F340" si="125">SUM(F277,L277)</f>
        <v>455750474</v>
      </c>
      <c r="G323" s="520">
        <f t="shared" ref="G323:H325" si="126">(C323-E323)/C323</f>
        <v>-1.2583586626139818</v>
      </c>
      <c r="H323" s="520">
        <f t="shared" si="126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22"/>
        <v>875</v>
      </c>
      <c r="D324" s="115">
        <f t="shared" si="123"/>
        <v>239068245</v>
      </c>
      <c r="E324" s="120">
        <f t="shared" si="124"/>
        <v>987</v>
      </c>
      <c r="F324" s="115">
        <f t="shared" si="125"/>
        <v>363334556</v>
      </c>
      <c r="G324" s="520">
        <f t="shared" si="126"/>
        <v>-0.128</v>
      </c>
      <c r="H324" s="520">
        <f t="shared" si="126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22"/>
        <v>604</v>
      </c>
      <c r="D325" s="115">
        <f t="shared" si="123"/>
        <v>161122222</v>
      </c>
      <c r="E325" s="120">
        <f t="shared" si="124"/>
        <v>875</v>
      </c>
      <c r="F325" s="115">
        <f t="shared" si="125"/>
        <v>239068245</v>
      </c>
      <c r="G325" s="520">
        <f t="shared" si="126"/>
        <v>-0.44867549668874174</v>
      </c>
      <c r="H325" s="520">
        <f t="shared" si="126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22"/>
        <v>592</v>
      </c>
      <c r="D326" s="115">
        <f t="shared" si="123"/>
        <v>152673982</v>
      </c>
      <c r="E326" s="120">
        <f t="shared" si="124"/>
        <v>604</v>
      </c>
      <c r="F326" s="115">
        <f t="shared" si="125"/>
        <v>161122222</v>
      </c>
      <c r="G326" s="520">
        <f t="shared" ref="G326:H328" si="127">(C326-E326)/C326</f>
        <v>-2.0270270270270271E-2</v>
      </c>
      <c r="H326" s="520">
        <f t="shared" si="127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22"/>
        <v>572</v>
      </c>
      <c r="D327" s="123">
        <f t="shared" si="123"/>
        <v>181853056</v>
      </c>
      <c r="E327" s="526">
        <f t="shared" si="124"/>
        <v>592</v>
      </c>
      <c r="F327" s="123">
        <f t="shared" si="125"/>
        <v>152673982</v>
      </c>
      <c r="G327" s="520">
        <f t="shared" si="127"/>
        <v>-3.4965034965034968E-2</v>
      </c>
      <c r="H327" s="520">
        <f t="shared" si="127"/>
        <v>0.16045413061411518</v>
      </c>
    </row>
    <row r="328" spans="1:12" hidden="1" x14ac:dyDescent="0.2">
      <c r="B328" s="211" t="s">
        <v>234</v>
      </c>
      <c r="C328" s="526">
        <f t="shared" si="122"/>
        <v>983</v>
      </c>
      <c r="D328" s="123">
        <f t="shared" si="123"/>
        <v>292539208.37</v>
      </c>
      <c r="E328" s="526">
        <f t="shared" si="124"/>
        <v>572</v>
      </c>
      <c r="F328" s="123">
        <f t="shared" si="125"/>
        <v>181853056</v>
      </c>
      <c r="G328" s="520">
        <f t="shared" si="127"/>
        <v>0.41810783316378436</v>
      </c>
      <c r="H328" s="520">
        <f t="shared" si="127"/>
        <v>0.3783634781359137</v>
      </c>
    </row>
    <row r="329" spans="1:12" hidden="1" x14ac:dyDescent="0.2">
      <c r="B329" s="211" t="s">
        <v>270</v>
      </c>
      <c r="C329" s="65">
        <f t="shared" si="122"/>
        <v>1354</v>
      </c>
      <c r="D329" s="66">
        <f t="shared" si="123"/>
        <v>322088140.10000002</v>
      </c>
      <c r="E329" s="65">
        <f t="shared" si="124"/>
        <v>983</v>
      </c>
      <c r="F329" s="66">
        <f t="shared" si="125"/>
        <v>292539208.37</v>
      </c>
      <c r="G329" s="520">
        <f t="shared" ref="G329:H331" si="128">(C329-E329)/C329</f>
        <v>0.27400295420974891</v>
      </c>
      <c r="H329" s="520">
        <f t="shared" si="128"/>
        <v>9.1741756529209184E-2</v>
      </c>
    </row>
    <row r="330" spans="1:12" hidden="1" x14ac:dyDescent="0.2">
      <c r="B330" s="210" t="s">
        <v>285</v>
      </c>
      <c r="C330" s="65">
        <f t="shared" si="122"/>
        <v>1423</v>
      </c>
      <c r="D330" s="66">
        <f t="shared" si="123"/>
        <v>317747439.63999999</v>
      </c>
      <c r="E330" s="65">
        <f t="shared" si="124"/>
        <v>1354</v>
      </c>
      <c r="F330" s="66">
        <f t="shared" si="125"/>
        <v>322088140.10000002</v>
      </c>
      <c r="G330" s="520">
        <f t="shared" si="128"/>
        <v>4.8489107519325371E-2</v>
      </c>
      <c r="H330" s="520">
        <f t="shared" si="128"/>
        <v>-1.366085109896698E-2</v>
      </c>
    </row>
    <row r="331" spans="1:12" hidden="1" x14ac:dyDescent="0.2">
      <c r="B331" s="210" t="s">
        <v>304</v>
      </c>
      <c r="C331" s="65">
        <f t="shared" si="122"/>
        <v>1508</v>
      </c>
      <c r="D331" s="66">
        <f t="shared" si="123"/>
        <v>375393188.15999997</v>
      </c>
      <c r="E331" s="65">
        <f t="shared" si="124"/>
        <v>1423</v>
      </c>
      <c r="F331" s="66">
        <f t="shared" si="125"/>
        <v>317747439.63999999</v>
      </c>
      <c r="G331" s="520">
        <f t="shared" si="128"/>
        <v>5.636604774535809E-2</v>
      </c>
      <c r="H331" s="520">
        <f t="shared" si="128"/>
        <v>0.15356098708810409</v>
      </c>
    </row>
    <row r="332" spans="1:12" hidden="1" x14ac:dyDescent="0.2">
      <c r="B332" s="211" t="s">
        <v>347</v>
      </c>
      <c r="C332" s="65">
        <f t="shared" si="122"/>
        <v>1622</v>
      </c>
      <c r="D332" s="66">
        <f t="shared" si="123"/>
        <v>431685187.31000006</v>
      </c>
      <c r="E332" s="65">
        <f t="shared" si="124"/>
        <v>1508</v>
      </c>
      <c r="F332" s="66">
        <f t="shared" si="125"/>
        <v>375393188.15999997</v>
      </c>
      <c r="G332" s="520">
        <f t="shared" ref="G332:H334" si="129">(C332-E332)/C332</f>
        <v>7.0283600493218246E-2</v>
      </c>
      <c r="H332" s="520">
        <f t="shared" si="129"/>
        <v>0.1304005808046777</v>
      </c>
    </row>
    <row r="333" spans="1:12" x14ac:dyDescent="0.2">
      <c r="B333" s="211" t="s">
        <v>369</v>
      </c>
      <c r="C333" s="65">
        <f t="shared" si="122"/>
        <v>2261</v>
      </c>
      <c r="D333" s="66">
        <f t="shared" si="123"/>
        <v>588639228.46000004</v>
      </c>
      <c r="E333" s="65">
        <f t="shared" si="124"/>
        <v>1622</v>
      </c>
      <c r="F333" s="66">
        <f t="shared" si="125"/>
        <v>431685187.31000006</v>
      </c>
      <c r="G333" s="520">
        <f t="shared" si="129"/>
        <v>0.28261831048208758</v>
      </c>
      <c r="H333" s="520">
        <f t="shared" si="129"/>
        <v>0.26663877220793403</v>
      </c>
    </row>
    <row r="334" spans="1:12" x14ac:dyDescent="0.2">
      <c r="B334" s="211" t="s">
        <v>394</v>
      </c>
      <c r="C334" s="65">
        <f t="shared" si="122"/>
        <v>3123</v>
      </c>
      <c r="D334" s="101">
        <f t="shared" si="123"/>
        <v>685497171.04999995</v>
      </c>
      <c r="E334" s="65">
        <f t="shared" si="124"/>
        <v>2261</v>
      </c>
      <c r="F334" s="101">
        <f t="shared" si="125"/>
        <v>588639228.46000004</v>
      </c>
      <c r="G334" s="533">
        <f t="shared" si="129"/>
        <v>0.27601665065642011</v>
      </c>
      <c r="H334" s="533">
        <f t="shared" si="129"/>
        <v>0.14129590417074839</v>
      </c>
    </row>
    <row r="335" spans="1:12" x14ac:dyDescent="0.2">
      <c r="B335" s="211" t="s">
        <v>419</v>
      </c>
      <c r="C335" s="65">
        <f t="shared" si="122"/>
        <v>3011</v>
      </c>
      <c r="D335" s="101">
        <f t="shared" si="123"/>
        <v>689011208.46000004</v>
      </c>
      <c r="E335" s="65">
        <f t="shared" si="124"/>
        <v>2339</v>
      </c>
      <c r="F335" s="101">
        <f t="shared" si="125"/>
        <v>596981384.50999999</v>
      </c>
      <c r="G335" s="521">
        <f t="shared" ref="G335:H337" si="130">(C335-E335)/C335</f>
        <v>0.22318166722019261</v>
      </c>
      <c r="H335" s="521">
        <f t="shared" si="130"/>
        <v>0.13356796351062955</v>
      </c>
    </row>
    <row r="336" spans="1:12" x14ac:dyDescent="0.2">
      <c r="B336" s="532" t="s">
        <v>535</v>
      </c>
      <c r="C336" s="65">
        <f t="shared" si="122"/>
        <v>3044</v>
      </c>
      <c r="D336" s="101">
        <f t="shared" si="123"/>
        <v>688221074.01999998</v>
      </c>
      <c r="E336" s="65">
        <f t="shared" si="124"/>
        <v>2383</v>
      </c>
      <c r="F336" s="101">
        <f t="shared" si="125"/>
        <v>609036112.06999993</v>
      </c>
      <c r="G336" s="534">
        <f t="shared" si="130"/>
        <v>0.21714848883048621</v>
      </c>
      <c r="H336" s="534">
        <f t="shared" si="130"/>
        <v>0.11505745019906045</v>
      </c>
    </row>
    <row r="337" spans="2:8" x14ac:dyDescent="0.2">
      <c r="B337" s="211" t="s">
        <v>545</v>
      </c>
      <c r="C337" s="65">
        <f t="shared" si="122"/>
        <v>2630</v>
      </c>
      <c r="D337" s="65">
        <f t="shared" si="123"/>
        <v>851303442.13999987</v>
      </c>
      <c r="E337" s="65">
        <f t="shared" si="124"/>
        <v>2594</v>
      </c>
      <c r="F337" s="65">
        <f t="shared" si="125"/>
        <v>695905760.70000005</v>
      </c>
      <c r="G337" s="535">
        <f t="shared" si="130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22"/>
        <v>2557</v>
      </c>
      <c r="D338" s="65">
        <f t="shared" si="123"/>
        <v>897510916.94000006</v>
      </c>
      <c r="E338" s="65">
        <f t="shared" si="124"/>
        <v>2813</v>
      </c>
      <c r="F338" s="65">
        <f t="shared" si="125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22"/>
        <v>2459</v>
      </c>
      <c r="D339" s="65">
        <f t="shared" si="123"/>
        <v>773917075.98900008</v>
      </c>
      <c r="E339" s="65">
        <f t="shared" si="124"/>
        <v>2625</v>
      </c>
      <c r="F339" s="65">
        <f t="shared" si="125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si="122"/>
        <v>1727</v>
      </c>
      <c r="D340" s="65">
        <f t="shared" si="123"/>
        <v>473518556.80000001</v>
      </c>
      <c r="E340" s="65">
        <f t="shared" si="124"/>
        <v>2422</v>
      </c>
      <c r="F340" s="65">
        <f t="shared" si="125"/>
        <v>710847604.87900007</v>
      </c>
      <c r="G340" s="576">
        <f>(C340-E340)/C340</f>
        <v>-0.40243196294151706</v>
      </c>
      <c r="H340" s="576">
        <f>(D340-F340)/D340</f>
        <v>-0.50120326789904601</v>
      </c>
    </row>
    <row r="341" spans="2:8" x14ac:dyDescent="0.2">
      <c r="B341" s="531" t="s">
        <v>659</v>
      </c>
    </row>
  </sheetData>
  <mergeCells count="49"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  <mergeCell ref="G298:H298"/>
    <mergeCell ref="A44:A55"/>
    <mergeCell ref="C249:F249"/>
    <mergeCell ref="U143:V143"/>
    <mergeCell ref="A140:A151"/>
    <mergeCell ref="C5:F5"/>
    <mergeCell ref="I5:L5"/>
    <mergeCell ref="I6:J6"/>
    <mergeCell ref="K6:L6"/>
    <mergeCell ref="G6:H6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24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25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25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25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25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25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25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25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25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25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25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26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24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25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25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25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25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25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25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25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25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25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25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26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24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25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25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25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25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25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25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25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25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25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25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26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24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25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25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25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25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25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25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25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25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25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25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26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24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25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25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25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25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25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25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25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25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25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25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26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30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1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1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1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1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1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1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1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1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1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1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2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3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4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4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4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4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4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4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4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4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4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4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5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30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1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1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1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1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1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1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1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1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1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1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2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27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28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28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28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28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28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28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28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28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28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28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29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27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28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28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28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28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28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28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28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28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28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28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29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0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14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119:A130"/>
    <mergeCell ref="A106:A117"/>
    <mergeCell ref="A93:A104"/>
    <mergeCell ref="A80:A91"/>
    <mergeCell ref="A67:A78"/>
    <mergeCell ref="A2:A13"/>
    <mergeCell ref="A15:A26"/>
    <mergeCell ref="A28:A39"/>
    <mergeCell ref="A41:A52"/>
    <mergeCell ref="A54:A65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</cp:lastModifiedBy>
  <cp:lastPrinted>2022-10-03T14:06:28Z</cp:lastPrinted>
  <dcterms:created xsi:type="dcterms:W3CDTF">2005-08-04T16:28:51Z</dcterms:created>
  <dcterms:modified xsi:type="dcterms:W3CDTF">2024-11-04T14:32:15Z</dcterms:modified>
</cp:coreProperties>
</file>